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ward\CAMbens\Rental Deposit Scheme\01. Scheme documents\"/>
    </mc:Choice>
  </mc:AlternateContent>
  <bookViews>
    <workbookView xWindow="-120" yWindow="-120" windowWidth="29040" windowHeight="15840"/>
  </bookViews>
  <sheets>
    <sheet name="Rental_Deposit_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N43" i="1" l="1"/>
  <c r="N44" i="1" l="1"/>
  <c r="K12" i="1" l="1"/>
  <c r="I10" i="1"/>
  <c r="I12" i="1" l="1"/>
  <c r="S44" i="1"/>
  <c r="U44" i="1" s="1"/>
  <c r="S43" i="1"/>
  <c r="U43" i="1" s="1"/>
  <c r="U42" i="1"/>
  <c r="N42" i="1"/>
  <c r="H46" i="1"/>
  <c r="J46" i="1" s="1"/>
  <c r="C46" i="1"/>
  <c r="H45" i="1"/>
  <c r="J45" i="1" s="1"/>
  <c r="C45" i="1"/>
  <c r="H44" i="1"/>
  <c r="J44" i="1" s="1"/>
  <c r="C44" i="1"/>
  <c r="J43" i="1"/>
  <c r="C43" i="1"/>
  <c r="O42" i="1" l="1"/>
  <c r="P42" i="1"/>
  <c r="P43" i="1" s="1"/>
  <c r="O44" i="1" s="1"/>
  <c r="P44" i="1" l="1"/>
  <c r="O43" i="1"/>
  <c r="O46" i="1" s="1"/>
  <c r="O48" i="1" s="1"/>
  <c r="I16" i="1"/>
  <c r="I17" i="1" s="1"/>
  <c r="D39" i="1" l="1"/>
  <c r="E43" i="1" s="1"/>
  <c r="I18" i="1"/>
  <c r="D43" i="1" l="1"/>
  <c r="E44" i="1"/>
  <c r="D44" i="1"/>
  <c r="D45" i="1" l="1"/>
  <c r="E45" i="1"/>
  <c r="D46" i="1" l="1"/>
  <c r="D48" i="1" s="1"/>
  <c r="Q9" i="1" s="1"/>
  <c r="E46" i="1"/>
  <c r="Q10" i="1" l="1"/>
  <c r="O3" i="1" s="1"/>
  <c r="U3" i="1" s="1"/>
</calcChain>
</file>

<file path=xl/sharedStrings.xml><?xml version="1.0" encoding="utf-8"?>
<sst xmlns="http://schemas.openxmlformats.org/spreadsheetml/2006/main" count="44" uniqueCount="36">
  <si>
    <t>Rental Deposit Scheme</t>
  </si>
  <si>
    <t xml:space="preserve">CALCULATOR </t>
  </si>
  <si>
    <t>Applicant's gross monthly salary:</t>
  </si>
  <si>
    <t>Applicant's net monthly pay:</t>
  </si>
  <si>
    <t>Applicant basic employment income (annual, gross):</t>
  </si>
  <si>
    <t>The calculations that are conducted on this spreadsheet are to be used for guideline purposes only, to provide a quick method to determine if the loan request will be offered</t>
  </si>
  <si>
    <r>
      <t xml:space="preserve">Fields highlighted in </t>
    </r>
    <r>
      <rPr>
        <b/>
        <u/>
        <sz val="11"/>
        <color theme="1"/>
        <rFont val="Calibri"/>
        <family val="2"/>
        <scheme val="minor"/>
      </rPr>
      <t>grey</t>
    </r>
    <r>
      <rPr>
        <b/>
        <sz val="11"/>
        <color theme="1"/>
        <rFont val="Calibri"/>
        <family val="2"/>
        <scheme val="minor"/>
      </rPr>
      <t xml:space="preserve"> should be entered by HR</t>
    </r>
  </si>
  <si>
    <t>Taxable Income</t>
  </si>
  <si>
    <t>Personal Allowance</t>
  </si>
  <si>
    <t>Tax</t>
  </si>
  <si>
    <t>Carry Over</t>
  </si>
  <si>
    <t>Rate</t>
  </si>
  <si>
    <t>Start of Band</t>
  </si>
  <si>
    <t>End of Band</t>
  </si>
  <si>
    <t>Difference</t>
  </si>
  <si>
    <t>Total Income Tax</t>
  </si>
  <si>
    <t>* The 10% rate only applies to savings so it is zeroed.</t>
  </si>
  <si>
    <t>State Pension Age</t>
  </si>
  <si>
    <t xml:space="preserve"> years</t>
  </si>
  <si>
    <t>Total Weekly NI</t>
  </si>
  <si>
    <t>Total Annual NI</t>
  </si>
  <si>
    <t>Tax and National Insurance deductions:</t>
  </si>
  <si>
    <t>Student loan deduction applicable?</t>
  </si>
  <si>
    <t>Salary after student loan deductions:</t>
  </si>
  <si>
    <t>*Student loan calculated approximately</t>
  </si>
  <si>
    <t>Student loan monthly payment*</t>
  </si>
  <si>
    <t>Pension deduction applicable?</t>
  </si>
  <si>
    <t>Pension monthly payment</t>
  </si>
  <si>
    <t>N</t>
  </si>
  <si>
    <t>Gross salary sacrifice monthly deductions:</t>
  </si>
  <si>
    <t>Other University non-Salary Sacrifice Schemes e.g. travel to work, other loans etc...</t>
  </si>
  <si>
    <t>Other University Salary Sacrifice Schemes e.g. childcare, bikes etc…</t>
  </si>
  <si>
    <t>Salary after salary sacrifice deductions:</t>
  </si>
  <si>
    <t>CPS</t>
  </si>
  <si>
    <t>USS</t>
  </si>
  <si>
    <t>Monthly Income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</si>
</sst>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.00"/>
    <numFmt numFmtId="165" formatCode="[$£-809]#,##0.00;[Red]\-[$£-809]#,##0.00"/>
    <numFmt numFmtId="166" formatCode="0.0%"/>
  </numFmts>
  <fonts count="3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Luxi Sans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164" fontId="0" fillId="0" borderId="0" xfId="0" applyNumberFormat="1"/>
    <xf numFmtId="0" fontId="6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/>
    <xf numFmtId="0" fontId="3" fillId="3" borderId="0" xfId="1" applyFont="1" applyFill="1" applyBorder="1" applyAlignment="1"/>
    <xf numFmtId="0" fontId="4" fillId="3" borderId="0" xfId="1" applyFont="1" applyFill="1" applyBorder="1" applyAlignment="1"/>
    <xf numFmtId="0" fontId="7" fillId="0" borderId="0" xfId="0" applyFont="1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66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Fill="1"/>
    <xf numFmtId="0" fontId="18" fillId="0" borderId="0" xfId="0" applyFont="1" applyFill="1" applyAlignment="1">
      <alignment horizontal="center"/>
    </xf>
    <xf numFmtId="0" fontId="22" fillId="0" borderId="0" xfId="0" applyFont="1" applyFill="1" applyAlignment="1">
      <alignment wrapText="1"/>
    </xf>
    <xf numFmtId="0" fontId="23" fillId="0" borderId="0" xfId="0" applyFont="1" applyFill="1"/>
    <xf numFmtId="0" fontId="23" fillId="0" borderId="0" xfId="0" applyFont="1" applyFill="1" applyAlignment="1">
      <alignment wrapText="1"/>
    </xf>
    <xf numFmtId="165" fontId="23" fillId="0" borderId="0" xfId="0" applyNumberFormat="1" applyFont="1" applyFill="1"/>
    <xf numFmtId="0" fontId="23" fillId="0" borderId="0" xfId="0" applyNumberFormat="1" applyFont="1" applyFill="1" applyProtection="1">
      <protection locked="0"/>
    </xf>
    <xf numFmtId="0" fontId="24" fillId="0" borderId="0" xfId="0" applyFont="1" applyFill="1"/>
    <xf numFmtId="0" fontId="22" fillId="0" borderId="0" xfId="0" applyFont="1" applyFill="1"/>
    <xf numFmtId="165" fontId="22" fillId="0" borderId="0" xfId="0" applyNumberFormat="1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23" fillId="0" borderId="0" xfId="0" applyNumberFormat="1" applyFont="1" applyFill="1"/>
    <xf numFmtId="165" fontId="27" fillId="0" borderId="0" xfId="0" applyNumberFormat="1" applyFont="1" applyFill="1"/>
    <xf numFmtId="10" fontId="23" fillId="0" borderId="0" xfId="0" applyNumberFormat="1" applyFont="1" applyFill="1" applyProtection="1">
      <protection locked="0"/>
    </xf>
    <xf numFmtId="165" fontId="23" fillId="0" borderId="0" xfId="0" applyNumberFormat="1" applyFont="1" applyFill="1" applyProtection="1">
      <protection locked="0"/>
    </xf>
    <xf numFmtId="165" fontId="30" fillId="0" borderId="0" xfId="0" applyNumberFormat="1" applyFont="1" applyFill="1" applyProtection="1">
      <protection locked="0"/>
    </xf>
    <xf numFmtId="0" fontId="30" fillId="0" borderId="0" xfId="0" applyFont="1" applyFill="1"/>
    <xf numFmtId="165" fontId="29" fillId="0" borderId="0" xfId="0" applyNumberFormat="1" applyFont="1" applyFill="1"/>
    <xf numFmtId="165" fontId="25" fillId="0" borderId="0" xfId="0" applyNumberFormat="1" applyFont="1" applyFill="1"/>
    <xf numFmtId="0" fontId="19" fillId="0" borderId="0" xfId="0" applyFont="1" applyFill="1" applyAlignment="1">
      <alignment horizontal="center"/>
    </xf>
    <xf numFmtId="9" fontId="19" fillId="0" borderId="0" xfId="0" applyNumberFormat="1" applyFont="1" applyFill="1" applyAlignment="1">
      <alignment horizontal="center"/>
    </xf>
    <xf numFmtId="166" fontId="19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64" fontId="15" fillId="4" borderId="3" xfId="0" applyNumberFormat="1" applyFont="1" applyFill="1" applyBorder="1" applyAlignment="1" applyProtection="1">
      <alignment horizontal="center" vertical="center"/>
      <protection hidden="1"/>
    </xf>
    <xf numFmtId="164" fontId="15" fillId="4" borderId="4" xfId="0" applyNumberFormat="1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3" fillId="4" borderId="0" xfId="0" applyNumberFormat="1" applyFont="1" applyFill="1" applyBorder="1" applyAlignment="1">
      <alignment horizontal="center" vertical="top"/>
    </xf>
    <xf numFmtId="164" fontId="14" fillId="4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164" fontId="8" fillId="2" borderId="0" xfId="0" applyNumberFormat="1" applyFont="1" applyFill="1" applyBorder="1" applyAlignment="1" applyProtection="1">
      <alignment horizontal="center" vertical="top"/>
      <protection hidden="1"/>
    </xf>
    <xf numFmtId="164" fontId="15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3</xdr:row>
      <xdr:rowOff>0</xdr:rowOff>
    </xdr:from>
    <xdr:to>
      <xdr:col>6</xdr:col>
      <xdr:colOff>313116</xdr:colOff>
      <xdr:row>5</xdr:row>
      <xdr:rowOff>86737</xdr:rowOff>
    </xdr:to>
    <xdr:sp macro="" textlink="">
      <xdr:nvSpPr>
        <xdr:cNvPr id="4" name="Freeform 3" descr="&quot;&quot;" title="Artwork: Right Arrow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3524250" y="581025"/>
          <a:ext cx="446466" cy="724912"/>
        </a:xfrm>
        <a:custGeom>
          <a:avLst/>
          <a:gdLst>
            <a:gd name="T0" fmla="*/ 0 w 2020"/>
            <a:gd name="T1" fmla="*/ 0 h 2997"/>
            <a:gd name="T2" fmla="*/ 2020 w 2020"/>
            <a:gd name="T3" fmla="*/ 1488 h 2997"/>
            <a:gd name="T4" fmla="*/ 0 w 2020"/>
            <a:gd name="T5" fmla="*/ 2997 h 2997"/>
            <a:gd name="T6" fmla="*/ 0 w 2020"/>
            <a:gd name="T7" fmla="*/ 0 h 29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020" h="2997">
              <a:moveTo>
                <a:pt x="0" y="0"/>
              </a:moveTo>
              <a:lnTo>
                <a:pt x="2020" y="1488"/>
              </a:lnTo>
              <a:lnTo>
                <a:pt x="0" y="2997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514350</xdr:colOff>
      <xdr:row>1</xdr:row>
      <xdr:rowOff>95249</xdr:rowOff>
    </xdr:from>
    <xdr:to>
      <xdr:col>12</xdr:col>
      <xdr:colOff>95250</xdr:colOff>
      <xdr:row>6</xdr:row>
      <xdr:rowOff>95249</xdr:rowOff>
    </xdr:to>
    <xdr:sp macro="" textlink="">
      <xdr:nvSpPr>
        <xdr:cNvPr id="5" name="Frame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71950" y="285749"/>
          <a:ext cx="3238500" cy="1228725"/>
        </a:xfrm>
        <a:prstGeom prst="frame">
          <a:avLst>
            <a:gd name="adj1" fmla="val 7065"/>
          </a:avLst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accent3"/>
            </a:solidFill>
          </a:endParaRPr>
        </a:p>
      </xdr:txBody>
    </xdr:sp>
    <xdr:clientData/>
  </xdr:twoCellAnchor>
  <xdr:twoCellAnchor>
    <xdr:from>
      <xdr:col>7</xdr:col>
      <xdr:colOff>142875</xdr:colOff>
      <xdr:row>4</xdr:row>
      <xdr:rowOff>114300</xdr:rowOff>
    </xdr:from>
    <xdr:to>
      <xdr:col>11</xdr:col>
      <xdr:colOff>523875</xdr:colOff>
      <xdr:row>5</xdr:row>
      <xdr:rowOff>171450</xdr:rowOff>
    </xdr:to>
    <xdr:sp macro="" textlink="">
      <xdr:nvSpPr>
        <xdr:cNvPr id="8" name="Text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10075" y="933450"/>
          <a:ext cx="28194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enter</a:t>
          </a:r>
          <a:endParaRPr lang="en-GB">
            <a:effectLst/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 Loan Request Amount</a:t>
          </a:r>
        </a:p>
      </xdr:txBody>
    </xdr:sp>
    <xdr:clientData/>
  </xdr:twoCellAnchor>
  <xdr:twoCellAnchor editAs="oneCell">
    <xdr:from>
      <xdr:col>12</xdr:col>
      <xdr:colOff>495300</xdr:colOff>
      <xdr:row>3</xdr:row>
      <xdr:rowOff>0</xdr:rowOff>
    </xdr:from>
    <xdr:to>
      <xdr:col>13</xdr:col>
      <xdr:colOff>332166</xdr:colOff>
      <xdr:row>5</xdr:row>
      <xdr:rowOff>86737</xdr:rowOff>
    </xdr:to>
    <xdr:sp macro="" textlink="">
      <xdr:nvSpPr>
        <xdr:cNvPr id="9" name="Freeform 8" descr="&quot;&quot;" title="Artwork: Right Arro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7810500" y="581025"/>
          <a:ext cx="446466" cy="724912"/>
        </a:xfrm>
        <a:custGeom>
          <a:avLst/>
          <a:gdLst>
            <a:gd name="T0" fmla="*/ 0 w 2020"/>
            <a:gd name="T1" fmla="*/ 0 h 2997"/>
            <a:gd name="T2" fmla="*/ 2020 w 2020"/>
            <a:gd name="T3" fmla="*/ 1488 h 2997"/>
            <a:gd name="T4" fmla="*/ 0 w 2020"/>
            <a:gd name="T5" fmla="*/ 2997 h 2997"/>
            <a:gd name="T6" fmla="*/ 0 w 2020"/>
            <a:gd name="T7" fmla="*/ 0 h 29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020" h="2997">
              <a:moveTo>
                <a:pt x="0" y="0"/>
              </a:moveTo>
              <a:lnTo>
                <a:pt x="2020" y="1488"/>
              </a:lnTo>
              <a:lnTo>
                <a:pt x="0" y="2997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514349</xdr:colOff>
      <xdr:row>1</xdr:row>
      <xdr:rowOff>95250</xdr:rowOff>
    </xdr:from>
    <xdr:to>
      <xdr:col>19</xdr:col>
      <xdr:colOff>76200</xdr:colOff>
      <xdr:row>6</xdr:row>
      <xdr:rowOff>85725</xdr:rowOff>
    </xdr:to>
    <xdr:sp macro="" textlink="">
      <xdr:nvSpPr>
        <xdr:cNvPr id="10" name="Frame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39149" y="285750"/>
          <a:ext cx="3219451" cy="1200150"/>
        </a:xfrm>
        <a:prstGeom prst="frame">
          <a:avLst>
            <a:gd name="adj1" fmla="val 7065"/>
          </a:avLst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accent3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152400</xdr:colOff>
      <xdr:row>4</xdr:row>
      <xdr:rowOff>228600</xdr:rowOff>
    </xdr:from>
    <xdr:to>
      <xdr:col>18</xdr:col>
      <xdr:colOff>533400</xdr:colOff>
      <xdr:row>5</xdr:row>
      <xdr:rowOff>80880</xdr:rowOff>
    </xdr:to>
    <xdr:sp macro="" textlink="">
      <xdr:nvSpPr>
        <xdr:cNvPr id="11" name="Text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382125" y="1047750"/>
          <a:ext cx="2914650" cy="252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Estimated</a:t>
          </a:r>
          <a:r>
            <a:rPr lang="en-US" sz="1100" baseline="0">
              <a:solidFill>
                <a:sysClr val="windowText" lastClr="000000"/>
              </a:solidFill>
            </a:rPr>
            <a:t> loan to offer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609600</xdr:colOff>
      <xdr:row>8</xdr:row>
      <xdr:rowOff>76200</xdr:rowOff>
    </xdr:from>
    <xdr:to>
      <xdr:col>7</xdr:col>
      <xdr:colOff>725807</xdr:colOff>
      <xdr:row>8</xdr:row>
      <xdr:rowOff>259546</xdr:rowOff>
    </xdr:to>
    <xdr:sp macro="" textlink="">
      <xdr:nvSpPr>
        <xdr:cNvPr id="12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/>
        </xdr:cNvSpPr>
      </xdr:nvSpPr>
      <xdr:spPr bwMode="auto">
        <a:xfrm>
          <a:off x="4905375" y="18764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9</xdr:row>
      <xdr:rowOff>76200</xdr:rowOff>
    </xdr:from>
    <xdr:to>
      <xdr:col>7</xdr:col>
      <xdr:colOff>725807</xdr:colOff>
      <xdr:row>9</xdr:row>
      <xdr:rowOff>259546</xdr:rowOff>
    </xdr:to>
    <xdr:sp macro="" textlink="">
      <xdr:nvSpPr>
        <xdr:cNvPr id="13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 bwMode="auto">
        <a:xfrm>
          <a:off x="4905375" y="217170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11</xdr:row>
      <xdr:rowOff>57150</xdr:rowOff>
    </xdr:from>
    <xdr:to>
      <xdr:col>7</xdr:col>
      <xdr:colOff>725807</xdr:colOff>
      <xdr:row>11</xdr:row>
      <xdr:rowOff>240496</xdr:rowOff>
    </xdr:to>
    <xdr:sp macro="" textlink="">
      <xdr:nvSpPr>
        <xdr:cNvPr id="14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 bwMode="auto">
        <a:xfrm>
          <a:off x="4905375" y="27622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15</xdr:col>
      <xdr:colOff>466725</xdr:colOff>
      <xdr:row>8</xdr:row>
      <xdr:rowOff>38100</xdr:rowOff>
    </xdr:from>
    <xdr:to>
      <xdr:col>15</xdr:col>
      <xdr:colOff>582932</xdr:colOff>
      <xdr:row>8</xdr:row>
      <xdr:rowOff>221446</xdr:rowOff>
    </xdr:to>
    <xdr:sp macro="" textlink="">
      <xdr:nvSpPr>
        <xdr:cNvPr id="15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 bwMode="auto">
        <a:xfrm>
          <a:off x="10315575" y="18383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15</xdr:col>
      <xdr:colOff>466725</xdr:colOff>
      <xdr:row>9</xdr:row>
      <xdr:rowOff>66675</xdr:rowOff>
    </xdr:from>
    <xdr:to>
      <xdr:col>15</xdr:col>
      <xdr:colOff>582932</xdr:colOff>
      <xdr:row>9</xdr:row>
      <xdr:rowOff>250021</xdr:rowOff>
    </xdr:to>
    <xdr:sp macro="" textlink="">
      <xdr:nvSpPr>
        <xdr:cNvPr id="16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 bwMode="auto">
        <a:xfrm>
          <a:off x="10315575" y="216217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15</xdr:row>
      <xdr:rowOff>104775</xdr:rowOff>
    </xdr:from>
    <xdr:to>
      <xdr:col>7</xdr:col>
      <xdr:colOff>725807</xdr:colOff>
      <xdr:row>15</xdr:row>
      <xdr:rowOff>288121</xdr:rowOff>
    </xdr:to>
    <xdr:sp macro="" textlink="">
      <xdr:nvSpPr>
        <xdr:cNvPr id="17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 bwMode="auto">
        <a:xfrm>
          <a:off x="4905375" y="41243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12</xdr:row>
      <xdr:rowOff>76200</xdr:rowOff>
    </xdr:from>
    <xdr:to>
      <xdr:col>7</xdr:col>
      <xdr:colOff>725807</xdr:colOff>
      <xdr:row>12</xdr:row>
      <xdr:rowOff>259546</xdr:rowOff>
    </xdr:to>
    <xdr:sp macro="" textlink="">
      <xdr:nvSpPr>
        <xdr:cNvPr id="20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 bwMode="auto">
        <a:xfrm>
          <a:off x="4905375" y="30289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16</xdr:row>
      <xdr:rowOff>95250</xdr:rowOff>
    </xdr:from>
    <xdr:to>
      <xdr:col>7</xdr:col>
      <xdr:colOff>725807</xdr:colOff>
      <xdr:row>16</xdr:row>
      <xdr:rowOff>278596</xdr:rowOff>
    </xdr:to>
    <xdr:sp macro="" textlink="">
      <xdr:nvSpPr>
        <xdr:cNvPr id="21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 bwMode="auto">
        <a:xfrm>
          <a:off x="4905375" y="45053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14</xdr:row>
      <xdr:rowOff>85725</xdr:rowOff>
    </xdr:from>
    <xdr:to>
      <xdr:col>7</xdr:col>
      <xdr:colOff>725807</xdr:colOff>
      <xdr:row>14</xdr:row>
      <xdr:rowOff>269071</xdr:rowOff>
    </xdr:to>
    <xdr:sp macro="" textlink="">
      <xdr:nvSpPr>
        <xdr:cNvPr id="22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905375" y="37433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19</xdr:col>
      <xdr:colOff>314325</xdr:colOff>
      <xdr:row>2</xdr:row>
      <xdr:rowOff>142875</xdr:rowOff>
    </xdr:from>
    <xdr:to>
      <xdr:col>19</xdr:col>
      <xdr:colOff>760791</xdr:colOff>
      <xdr:row>5</xdr:row>
      <xdr:rowOff>39112</xdr:rowOff>
    </xdr:to>
    <xdr:sp macro="" textlink="">
      <xdr:nvSpPr>
        <xdr:cNvPr id="27" name="Freeform 26" descr="&quot;&quot;" title="Artwork: Right Arrow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12696825" y="533400"/>
          <a:ext cx="446466" cy="724912"/>
        </a:xfrm>
        <a:custGeom>
          <a:avLst/>
          <a:gdLst>
            <a:gd name="T0" fmla="*/ 0 w 2020"/>
            <a:gd name="T1" fmla="*/ 0 h 2997"/>
            <a:gd name="T2" fmla="*/ 2020 w 2020"/>
            <a:gd name="T3" fmla="*/ 1488 h 2997"/>
            <a:gd name="T4" fmla="*/ 0 w 2020"/>
            <a:gd name="T5" fmla="*/ 2997 h 2997"/>
            <a:gd name="T6" fmla="*/ 0 w 2020"/>
            <a:gd name="T7" fmla="*/ 0 h 29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020" h="2997">
              <a:moveTo>
                <a:pt x="0" y="0"/>
              </a:moveTo>
              <a:lnTo>
                <a:pt x="2020" y="1488"/>
              </a:lnTo>
              <a:lnTo>
                <a:pt x="0" y="2997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904875</xdr:colOff>
      <xdr:row>1</xdr:row>
      <xdr:rowOff>95249</xdr:rowOff>
    </xdr:from>
    <xdr:to>
      <xdr:col>24</xdr:col>
      <xdr:colOff>419100</xdr:colOff>
      <xdr:row>6</xdr:row>
      <xdr:rowOff>95249</xdr:rowOff>
    </xdr:to>
    <xdr:sp macro="" textlink="">
      <xdr:nvSpPr>
        <xdr:cNvPr id="30" name="Frame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3287375" y="285749"/>
          <a:ext cx="3228975" cy="1228725"/>
        </a:xfrm>
        <a:prstGeom prst="frame">
          <a:avLst>
            <a:gd name="adj1" fmla="val 7065"/>
          </a:avLst>
        </a:prstGeom>
        <a:solidFill>
          <a:schemeClr val="bg1">
            <a:lumMod val="5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accent3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142875</xdr:colOff>
      <xdr:row>4</xdr:row>
      <xdr:rowOff>219075</xdr:rowOff>
    </xdr:from>
    <xdr:to>
      <xdr:col>24</xdr:col>
      <xdr:colOff>523875</xdr:colOff>
      <xdr:row>5</xdr:row>
      <xdr:rowOff>71355</xdr:rowOff>
    </xdr:to>
    <xdr:sp macro="" textlink="">
      <xdr:nvSpPr>
        <xdr:cNvPr id="31" name="Text" descr="&quot;&quot;" title="Estimated Annual Salary After Graduation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410075" y="1038225"/>
          <a:ext cx="2819400" cy="252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Estimated monthly</a:t>
          </a:r>
          <a:r>
            <a:rPr lang="en-US" sz="1100" baseline="0">
              <a:solidFill>
                <a:sysClr val="windowText" lastClr="000000"/>
              </a:solidFill>
            </a:rPr>
            <a:t> repayment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609600</xdr:colOff>
      <xdr:row>17</xdr:row>
      <xdr:rowOff>66675</xdr:rowOff>
    </xdr:from>
    <xdr:to>
      <xdr:col>7</xdr:col>
      <xdr:colOff>725807</xdr:colOff>
      <xdr:row>17</xdr:row>
      <xdr:rowOff>250021</xdr:rowOff>
    </xdr:to>
    <xdr:sp macro="" textlink="">
      <xdr:nvSpPr>
        <xdr:cNvPr id="23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 bwMode="auto">
        <a:xfrm>
          <a:off x="4905375" y="48482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13</xdr:row>
      <xdr:rowOff>123825</xdr:rowOff>
    </xdr:from>
    <xdr:to>
      <xdr:col>7</xdr:col>
      <xdr:colOff>725807</xdr:colOff>
      <xdr:row>13</xdr:row>
      <xdr:rowOff>307171</xdr:rowOff>
    </xdr:to>
    <xdr:sp macro="" textlink="">
      <xdr:nvSpPr>
        <xdr:cNvPr id="24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 bwMode="auto">
        <a:xfrm>
          <a:off x="4905375" y="342900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8</xdr:row>
      <xdr:rowOff>38099</xdr:rowOff>
    </xdr:from>
    <xdr:to>
      <xdr:col>24</xdr:col>
      <xdr:colOff>438151</xdr:colOff>
      <xdr:row>21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6800" y="1819274"/>
          <a:ext cx="4038601" cy="3505201"/>
        </a:xfrm>
        <a:prstGeom prst="rect">
          <a:avLst/>
        </a:prstGeom>
        <a:solidFill>
          <a:schemeClr val="bg1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GB" sz="11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Instructions:</a:t>
          </a:r>
        </a:p>
        <a:p>
          <a:pPr marL="0" indent="0" algn="l"/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Areas shaded in</a:t>
          </a:r>
          <a:r>
            <a:rPr lang="en-GB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GB" sz="12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grey</a:t>
          </a:r>
          <a:r>
            <a:rPr lang="en-GB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are editable. The rest of the sheet is protected against editing.</a:t>
          </a:r>
        </a:p>
        <a:p>
          <a:pPr marL="0" indent="0" algn="l"/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your loan request amount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your basic gross (before tax) annual income 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indicate whether the applicant will have pension deductions taken from their salary and which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scheme you are in (USS or CPS)</a:t>
          </a:r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total monthly sum of other existing salary sacrifice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schemes that the you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take part in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indicate whether you have student loan deductions taken from your salary 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Calculations are automatically provided, the loan offer will be based either your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requested amount or your net monthly pay, whatever is lower 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Estimated monthly repayments will automatically calculate.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This is just an indication.</a:t>
          </a:r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609600</xdr:colOff>
      <xdr:row>10</xdr:row>
      <xdr:rowOff>57150</xdr:rowOff>
    </xdr:from>
    <xdr:to>
      <xdr:col>7</xdr:col>
      <xdr:colOff>725807</xdr:colOff>
      <xdr:row>10</xdr:row>
      <xdr:rowOff>240496</xdr:rowOff>
    </xdr:to>
    <xdr:sp macro="" textlink="">
      <xdr:nvSpPr>
        <xdr:cNvPr id="26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 bwMode="auto">
        <a:xfrm>
          <a:off x="4905375" y="24574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609600</xdr:colOff>
      <xdr:row>18</xdr:row>
      <xdr:rowOff>66675</xdr:rowOff>
    </xdr:from>
    <xdr:to>
      <xdr:col>7</xdr:col>
      <xdr:colOff>725807</xdr:colOff>
      <xdr:row>18</xdr:row>
      <xdr:rowOff>250021</xdr:rowOff>
    </xdr:to>
    <xdr:sp macro="" textlink="">
      <xdr:nvSpPr>
        <xdr:cNvPr id="25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/>
        </xdr:cNvSpPr>
      </xdr:nvSpPr>
      <xdr:spPr bwMode="auto">
        <a:xfrm>
          <a:off x="4714875" y="52768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showGridLines="0" tabSelected="1" topLeftCell="G1" workbookViewId="0">
      <selection activeCell="G39" sqref="A39:XFD48"/>
    </sheetView>
  </sheetViews>
  <sheetFormatPr defaultRowHeight="14.5"/>
  <cols>
    <col min="2" max="2" width="6.453125" customWidth="1"/>
    <col min="3" max="3" width="9.1796875" customWidth="1"/>
    <col min="4" max="5" width="9.453125" bestFit="1" customWidth="1"/>
    <col min="7" max="7" width="9.453125" bestFit="1" customWidth="1"/>
    <col min="8" max="8" width="12.54296875" customWidth="1"/>
    <col min="9" max="9" width="13.453125" bestFit="1" customWidth="1"/>
    <col min="10" max="10" width="12.81640625" customWidth="1"/>
    <col min="15" max="16" width="9.453125" bestFit="1" customWidth="1"/>
    <col min="17" max="17" width="10.1796875" bestFit="1" customWidth="1"/>
    <col min="18" max="19" width="9.453125" bestFit="1" customWidth="1"/>
    <col min="20" max="20" width="13.81640625" bestFit="1" customWidth="1"/>
    <col min="21" max="21" width="14.453125" bestFit="1" customWidth="1"/>
  </cols>
  <sheetData>
    <row r="1" spans="3:27">
      <c r="C1" s="47" t="s">
        <v>6</v>
      </c>
      <c r="D1" s="47"/>
      <c r="E1" s="47"/>
      <c r="F1" s="47"/>
      <c r="G1" s="47"/>
    </row>
    <row r="3" spans="3:27" ht="15" customHeight="1">
      <c r="H3" s="63"/>
      <c r="I3" s="64"/>
      <c r="J3" s="64"/>
      <c r="K3" s="64"/>
      <c r="L3" s="64"/>
      <c r="O3" s="67">
        <f>IF(H3&lt;Q10,H3,Q10)</f>
        <v>0</v>
      </c>
      <c r="P3" s="67"/>
      <c r="Q3" s="67"/>
      <c r="R3" s="67"/>
      <c r="S3" s="67"/>
      <c r="U3" s="65">
        <f>O3/10</f>
        <v>0</v>
      </c>
      <c r="V3" s="65"/>
      <c r="W3" s="65"/>
      <c r="X3" s="65"/>
      <c r="Y3" s="65"/>
    </row>
    <row r="4" spans="3:27" ht="18.5">
      <c r="C4" s="6" t="s">
        <v>0</v>
      </c>
      <c r="D4" s="6"/>
      <c r="E4" s="6"/>
      <c r="H4" s="64"/>
      <c r="I4" s="64"/>
      <c r="J4" s="64"/>
      <c r="K4" s="64"/>
      <c r="L4" s="64"/>
      <c r="O4" s="67"/>
      <c r="P4" s="67"/>
      <c r="Q4" s="67"/>
      <c r="R4" s="67"/>
      <c r="S4" s="67"/>
      <c r="U4" s="65"/>
      <c r="V4" s="65"/>
      <c r="W4" s="65"/>
      <c r="X4" s="65"/>
      <c r="Y4" s="65"/>
    </row>
    <row r="5" spans="3:27" ht="31">
      <c r="C5" s="7" t="s">
        <v>1</v>
      </c>
      <c r="D5" s="7"/>
      <c r="E5" s="7"/>
      <c r="H5" s="64"/>
      <c r="I5" s="64"/>
      <c r="J5" s="64"/>
      <c r="K5" s="64"/>
      <c r="L5" s="64"/>
      <c r="O5" s="67"/>
      <c r="P5" s="67"/>
      <c r="Q5" s="67"/>
      <c r="R5" s="67"/>
      <c r="S5" s="67"/>
      <c r="U5" s="65"/>
      <c r="V5" s="65"/>
      <c r="W5" s="65"/>
      <c r="X5" s="65"/>
      <c r="Y5" s="65"/>
    </row>
    <row r="6" spans="3:27">
      <c r="H6" s="64"/>
      <c r="I6" s="64"/>
      <c r="J6" s="64"/>
      <c r="K6" s="64"/>
      <c r="L6" s="64"/>
      <c r="O6" s="67"/>
      <c r="P6" s="67"/>
      <c r="Q6" s="67"/>
      <c r="R6" s="67"/>
      <c r="S6" s="67"/>
      <c r="U6" s="65"/>
      <c r="V6" s="65"/>
      <c r="W6" s="65"/>
      <c r="X6" s="65"/>
      <c r="Y6" s="65"/>
    </row>
    <row r="9" spans="3:27" ht="23.25" customHeight="1">
      <c r="C9" s="48" t="s">
        <v>4</v>
      </c>
      <c r="D9" s="48"/>
      <c r="E9" s="48"/>
      <c r="F9" s="48"/>
      <c r="G9" s="48"/>
      <c r="H9" s="49"/>
      <c r="I9" s="68">
        <v>0</v>
      </c>
      <c r="J9" s="68"/>
      <c r="L9" s="9" t="s">
        <v>21</v>
      </c>
      <c r="Q9" s="55">
        <f>(D48+O48)/12</f>
        <v>0</v>
      </c>
      <c r="R9" s="55"/>
      <c r="S9" s="4"/>
      <c r="T9" s="10"/>
      <c r="W9" s="1"/>
    </row>
    <row r="10" spans="3:27" ht="24" customHeight="1">
      <c r="C10" s="48" t="s">
        <v>2</v>
      </c>
      <c r="D10" s="48"/>
      <c r="E10" s="48"/>
      <c r="F10" s="48"/>
      <c r="G10" s="48"/>
      <c r="H10" s="49"/>
      <c r="I10" s="55">
        <f>I9/12</f>
        <v>0</v>
      </c>
      <c r="J10" s="55"/>
      <c r="L10" s="9" t="s">
        <v>3</v>
      </c>
      <c r="Q10" s="55">
        <f>IF(I14="y",I18-Q9,I17-Q9)-I19</f>
        <v>0</v>
      </c>
      <c r="R10" s="55"/>
      <c r="T10" s="11"/>
      <c r="U10" s="11"/>
      <c r="V10" s="11"/>
      <c r="W10" s="11"/>
      <c r="X10" s="11"/>
      <c r="Y10" s="11"/>
      <c r="Z10" s="11"/>
      <c r="AA10" s="11"/>
    </row>
    <row r="11" spans="3:27" ht="24" customHeight="1">
      <c r="C11" s="59" t="s">
        <v>26</v>
      </c>
      <c r="D11" s="59"/>
      <c r="E11" s="59"/>
      <c r="F11" s="59"/>
      <c r="G11" s="59"/>
      <c r="H11" s="60"/>
      <c r="I11" s="53" t="s">
        <v>33</v>
      </c>
      <c r="J11" s="54"/>
      <c r="T11" s="11"/>
      <c r="U11" s="11"/>
      <c r="V11" s="11"/>
      <c r="W11" s="11"/>
      <c r="X11" s="11"/>
      <c r="Y11" s="11"/>
      <c r="Z11" s="11"/>
      <c r="AA11" s="11"/>
    </row>
    <row r="12" spans="3:27" ht="19.5" customHeight="1">
      <c r="C12" s="59" t="s">
        <v>27</v>
      </c>
      <c r="D12" s="59"/>
      <c r="E12" s="59"/>
      <c r="F12" s="59"/>
      <c r="G12" s="59"/>
      <c r="H12" s="60"/>
      <c r="I12" s="55">
        <f>SUM(I10*K12)</f>
        <v>0</v>
      </c>
      <c r="J12" s="55"/>
      <c r="K12" s="16">
        <f>VLOOKUP(I11,D52:E54,2,0)</f>
        <v>0.03</v>
      </c>
      <c r="T12" s="11"/>
      <c r="U12" s="11"/>
      <c r="V12" s="11"/>
      <c r="W12" s="11"/>
      <c r="X12" s="11"/>
      <c r="Y12" s="11"/>
      <c r="Z12" s="11"/>
      <c r="AA12" s="11"/>
    </row>
    <row r="13" spans="3:27" ht="34.5" customHeight="1">
      <c r="C13" s="51" t="s">
        <v>31</v>
      </c>
      <c r="D13" s="51"/>
      <c r="E13" s="51"/>
      <c r="F13" s="51"/>
      <c r="G13" s="51"/>
      <c r="H13" s="52"/>
      <c r="I13" s="53">
        <v>0</v>
      </c>
      <c r="J13" s="54"/>
      <c r="T13" s="11"/>
      <c r="U13" s="11"/>
      <c r="V13" s="11"/>
      <c r="W13" s="11"/>
      <c r="X13" s="11"/>
      <c r="Y13" s="11"/>
      <c r="Z13" s="11"/>
      <c r="AA13" s="11"/>
    </row>
    <row r="14" spans="3:27" ht="27.75" customHeight="1">
      <c r="C14" s="61" t="s">
        <v>22</v>
      </c>
      <c r="D14" s="61"/>
      <c r="E14" s="61"/>
      <c r="F14" s="61"/>
      <c r="G14" s="61"/>
      <c r="H14" s="62"/>
      <c r="I14" s="53" t="s">
        <v>28</v>
      </c>
      <c r="J14" s="54"/>
      <c r="T14" s="66"/>
      <c r="U14" s="66"/>
      <c r="V14" s="66"/>
      <c r="W14" s="66"/>
      <c r="X14" s="66"/>
      <c r="Y14" s="66"/>
      <c r="Z14" s="66"/>
      <c r="AA14" s="66"/>
    </row>
    <row r="15" spans="3:27" ht="28.5" customHeight="1">
      <c r="C15" s="61" t="s">
        <v>25</v>
      </c>
      <c r="D15" s="61"/>
      <c r="E15" s="61"/>
      <c r="F15" s="61"/>
      <c r="G15" s="61"/>
      <c r="H15" s="62"/>
      <c r="I15" s="55"/>
      <c r="J15" s="56"/>
      <c r="T15" s="66"/>
      <c r="U15" s="66"/>
      <c r="V15" s="66"/>
      <c r="W15" s="66"/>
      <c r="X15" s="66"/>
      <c r="Y15" s="66"/>
      <c r="Z15" s="66"/>
      <c r="AA15" s="66"/>
    </row>
    <row r="16" spans="3:27" ht="30.75" customHeight="1">
      <c r="C16" s="48" t="s">
        <v>29</v>
      </c>
      <c r="D16" s="48"/>
      <c r="E16" s="48"/>
      <c r="F16" s="48"/>
      <c r="G16" s="48"/>
      <c r="H16" s="49"/>
      <c r="I16" s="55">
        <f>I12+I13</f>
        <v>0</v>
      </c>
      <c r="J16" s="56"/>
      <c r="T16" s="66"/>
      <c r="U16" s="66"/>
      <c r="V16" s="66"/>
      <c r="W16" s="66"/>
      <c r="X16" s="66"/>
      <c r="Y16" s="66"/>
      <c r="Z16" s="66"/>
      <c r="AA16" s="66"/>
    </row>
    <row r="17" spans="1:33" ht="29.25" customHeight="1">
      <c r="C17" s="48" t="s">
        <v>32</v>
      </c>
      <c r="D17" s="48"/>
      <c r="E17" s="48"/>
      <c r="F17" s="48"/>
      <c r="G17" s="48"/>
      <c r="H17" s="49"/>
      <c r="I17" s="57">
        <f>I10-I16</f>
        <v>0</v>
      </c>
      <c r="J17" s="58"/>
    </row>
    <row r="18" spans="1:33" ht="28.5" customHeight="1">
      <c r="C18" s="14" t="s">
        <v>23</v>
      </c>
      <c r="D18" s="15"/>
      <c r="E18" s="13"/>
      <c r="F18" s="13"/>
      <c r="G18" s="13"/>
      <c r="H18" s="13"/>
      <c r="I18" s="57" t="str">
        <f>IF(I14="y",I17-I15,"N/A")</f>
        <v>N/A</v>
      </c>
      <c r="J18" s="58"/>
      <c r="K18" s="2"/>
    </row>
    <row r="19" spans="1:33" ht="32.25" customHeight="1">
      <c r="C19" s="51" t="s">
        <v>30</v>
      </c>
      <c r="D19" s="51"/>
      <c r="E19" s="51"/>
      <c r="F19" s="51"/>
      <c r="G19" s="51"/>
      <c r="H19" s="52"/>
      <c r="I19" s="53"/>
      <c r="J19" s="54"/>
      <c r="K19" s="2"/>
    </row>
    <row r="20" spans="1:33" ht="28.5" customHeight="1">
      <c r="C20" s="8"/>
      <c r="I20" s="12"/>
      <c r="J20" s="12"/>
      <c r="K20" s="2"/>
    </row>
    <row r="22" spans="1:33" ht="14.25" customHeight="1">
      <c r="C22" s="5"/>
    </row>
    <row r="23" spans="1:33" ht="12.75" customHeight="1">
      <c r="C23" s="5" t="s">
        <v>24</v>
      </c>
    </row>
    <row r="24" spans="1:33">
      <c r="C24" s="50" t="s">
        <v>5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33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33">
      <c r="A26" s="18"/>
      <c r="B26" s="1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19" customFormat="1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33" s="19" customFormat="1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33" s="19" customFormat="1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33" s="19" customFormat="1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33" s="19" customFormat="1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33" s="19" customFormat="1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2:22" s="19" customFormat="1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2:22" s="19" customFormat="1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2:22" s="18" customFormat="1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2:22" s="18" customFormat="1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1"/>
      <c r="U36" s="21"/>
      <c r="V36" s="21"/>
    </row>
    <row r="37" spans="2:22" s="18" customFormat="1" ht="11.5" customHeight="1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1"/>
      <c r="U37" s="21"/>
      <c r="V37" s="21"/>
    </row>
    <row r="38" spans="2:22" s="18" customFormat="1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2:22" s="18" customFormat="1" ht="32.5" hidden="1">
      <c r="B39" s="21"/>
      <c r="C39" s="23" t="s">
        <v>7</v>
      </c>
      <c r="D39" s="18">
        <f>SUM(I17*12)-H39</f>
        <v>-12570</v>
      </c>
      <c r="E39" s="24"/>
      <c r="F39" s="24"/>
      <c r="G39" s="25" t="s">
        <v>8</v>
      </c>
      <c r="H39" s="26">
        <v>12570</v>
      </c>
      <c r="I39" s="24"/>
      <c r="J39" s="24"/>
      <c r="K39" s="21"/>
      <c r="L39" s="21"/>
      <c r="M39" s="21"/>
      <c r="N39" s="25" t="s">
        <v>35</v>
      </c>
      <c r="O39" s="26">
        <f>I9/12</f>
        <v>0</v>
      </c>
      <c r="P39" s="24"/>
      <c r="Q39" s="24"/>
      <c r="R39" s="25" t="s">
        <v>17</v>
      </c>
      <c r="S39" s="27">
        <v>65</v>
      </c>
      <c r="T39" s="28" t="s">
        <v>18</v>
      </c>
      <c r="U39" s="24"/>
      <c r="V39" s="21"/>
    </row>
    <row r="40" spans="2:22" s="18" customFormat="1" hidden="1">
      <c r="B40" s="21"/>
      <c r="C40" s="29"/>
      <c r="D40" s="30"/>
      <c r="E40" s="24"/>
      <c r="F40" s="24"/>
      <c r="G40" s="24"/>
      <c r="H40" s="26"/>
      <c r="I40" s="24"/>
      <c r="J40" s="24"/>
      <c r="K40" s="21"/>
      <c r="L40" s="21"/>
      <c r="M40" s="21"/>
      <c r="N40" s="24"/>
      <c r="O40" s="24"/>
      <c r="P40" s="24"/>
      <c r="Q40" s="24"/>
      <c r="R40" s="24"/>
      <c r="S40" s="24"/>
      <c r="T40" s="24"/>
      <c r="U40" s="24"/>
      <c r="V40" s="21"/>
    </row>
    <row r="41" spans="2:22" s="18" customFormat="1" hidden="1">
      <c r="B41" s="21"/>
      <c r="C41" s="24"/>
      <c r="D41" s="24"/>
      <c r="E41" s="26"/>
      <c r="F41" s="24"/>
      <c r="G41" s="24"/>
      <c r="H41" s="24"/>
      <c r="I41" s="24"/>
      <c r="J41" s="24"/>
      <c r="K41" s="21"/>
      <c r="L41" s="21"/>
      <c r="M41" s="21"/>
      <c r="N41" s="24"/>
      <c r="O41" s="31" t="s">
        <v>9</v>
      </c>
      <c r="P41" s="32" t="s">
        <v>10</v>
      </c>
      <c r="Q41" s="24"/>
      <c r="R41" s="31" t="s">
        <v>11</v>
      </c>
      <c r="S41" s="31" t="s">
        <v>12</v>
      </c>
      <c r="T41" s="31" t="s">
        <v>13</v>
      </c>
      <c r="U41" s="33" t="s">
        <v>14</v>
      </c>
      <c r="V41" s="21"/>
    </row>
    <row r="42" spans="2:22" s="18" customFormat="1" hidden="1">
      <c r="B42" s="21"/>
      <c r="C42" s="24"/>
      <c r="D42" s="34" t="s">
        <v>9</v>
      </c>
      <c r="E42" s="35" t="s">
        <v>10</v>
      </c>
      <c r="F42" s="24"/>
      <c r="G42" s="34" t="s">
        <v>11</v>
      </c>
      <c r="H42" s="34" t="s">
        <v>12</v>
      </c>
      <c r="I42" s="34" t="s">
        <v>13</v>
      </c>
      <c r="J42" s="29" t="s">
        <v>14</v>
      </c>
      <c r="K42" s="21"/>
      <c r="L42" s="21"/>
      <c r="M42" s="21"/>
      <c r="N42" s="36" t="str">
        <f t="shared" ref="N42" si="0">R42*100&amp;"% Rate"</f>
        <v>0% Rate</v>
      </c>
      <c r="O42" s="26">
        <f>IF(O39&gt;=S42,IF(O39&gt;=U42,U42*R42,O39*R42),0)</f>
        <v>0</v>
      </c>
      <c r="P42" s="37">
        <f>IF((O39-U42)&gt;0,O39-U42,0)</f>
        <v>0</v>
      </c>
      <c r="Q42" s="24"/>
      <c r="R42" s="38">
        <v>0</v>
      </c>
      <c r="S42" s="39">
        <v>0</v>
      </c>
      <c r="T42" s="39">
        <v>1048</v>
      </c>
      <c r="U42" s="37">
        <f>T42-S42</f>
        <v>1048</v>
      </c>
      <c r="V42" s="21"/>
    </row>
    <row r="43" spans="2:22" s="18" customFormat="1" hidden="1">
      <c r="B43" s="21"/>
      <c r="C43" s="36" t="str">
        <f t="shared" ref="C43:C46" si="1">G43*100&amp;"% Rate"</f>
        <v>0% Rate</v>
      </c>
      <c r="D43" s="26">
        <f>IF(D39&gt;=H43,IF(D39&gt;=J43,J43*G43,D39*G43),0)</f>
        <v>0</v>
      </c>
      <c r="E43" s="30">
        <f>IF((D39-J43)&gt;0,D39-J43,0)</f>
        <v>0</v>
      </c>
      <c r="F43" s="24"/>
      <c r="G43" s="38">
        <v>0</v>
      </c>
      <c r="H43" s="39">
        <v>0</v>
      </c>
      <c r="I43" s="39">
        <v>0</v>
      </c>
      <c r="J43" s="30">
        <f t="shared" ref="J43:J44" si="2">I43-H43</f>
        <v>0</v>
      </c>
      <c r="K43" s="21"/>
      <c r="L43" s="21"/>
      <c r="M43" s="21"/>
      <c r="N43" s="36" t="str">
        <f>R43*100&amp;"% Rate"</f>
        <v>12% Rate</v>
      </c>
      <c r="O43" s="26">
        <f t="shared" ref="O43:O44" si="3">IF(P42&gt;0,IF(P42&gt;=U43,U43*R43,P42*R43),0)</f>
        <v>0</v>
      </c>
      <c r="P43" s="37">
        <f t="shared" ref="P43:P44" si="4">IF((P42-U43)&gt;0,P42-U43,0)</f>
        <v>0</v>
      </c>
      <c r="Q43" s="24"/>
      <c r="R43" s="38">
        <v>0.12</v>
      </c>
      <c r="S43" s="26">
        <f t="shared" ref="S43:S44" si="5">T42+0.01</f>
        <v>1048.01</v>
      </c>
      <c r="T43" s="39">
        <v>4189</v>
      </c>
      <c r="U43" s="37">
        <f t="shared" ref="U43:U44" si="6">T43-S43+0.01</f>
        <v>3141</v>
      </c>
      <c r="V43" s="21"/>
    </row>
    <row r="44" spans="2:22" s="18" customFormat="1" hidden="1">
      <c r="B44" s="21"/>
      <c r="C44" s="36" t="str">
        <f t="shared" si="1"/>
        <v>20% Rate</v>
      </c>
      <c r="D44" s="26">
        <f t="shared" ref="D44:D46" si="7">IF(E43&gt;0,IF(E43&gt;=J44,J44*G44,E43*G44),0)</f>
        <v>0</v>
      </c>
      <c r="E44" s="30">
        <f t="shared" ref="E44:E46" si="8">IF((E43-J44)&gt;0,E43-J44,0)</f>
        <v>0</v>
      </c>
      <c r="F44" s="24"/>
      <c r="G44" s="38">
        <v>0.2</v>
      </c>
      <c r="H44" s="26">
        <f>IF(I43&gt;=1,I43+1,I43)</f>
        <v>0</v>
      </c>
      <c r="I44" s="39">
        <v>37700</v>
      </c>
      <c r="J44" s="30">
        <f t="shared" si="2"/>
        <v>37700</v>
      </c>
      <c r="K44" s="21"/>
      <c r="L44" s="21"/>
      <c r="M44" s="21"/>
      <c r="N44" s="36" t="str">
        <f>R44*100&amp;"% Rate"</f>
        <v>2% Rate</v>
      </c>
      <c r="O44" s="26">
        <f t="shared" si="3"/>
        <v>0</v>
      </c>
      <c r="P44" s="37">
        <f t="shared" si="4"/>
        <v>0</v>
      </c>
      <c r="Q44" s="24"/>
      <c r="R44" s="38">
        <v>0.02</v>
      </c>
      <c r="S44" s="26">
        <f t="shared" si="5"/>
        <v>4189.01</v>
      </c>
      <c r="T44" s="40">
        <v>99999999.989999995</v>
      </c>
      <c r="U44" s="37">
        <f t="shared" si="6"/>
        <v>99995810.989999995</v>
      </c>
      <c r="V44" s="21"/>
    </row>
    <row r="45" spans="2:22" s="18" customFormat="1" hidden="1">
      <c r="B45" s="21"/>
      <c r="C45" s="36" t="str">
        <f t="shared" si="1"/>
        <v>40% Rate</v>
      </c>
      <c r="D45" s="26">
        <f t="shared" si="7"/>
        <v>0</v>
      </c>
      <c r="E45" s="30">
        <f t="shared" si="8"/>
        <v>0</v>
      </c>
      <c r="F45" s="24"/>
      <c r="G45" s="38">
        <v>0.4</v>
      </c>
      <c r="H45" s="26">
        <f>I44+1</f>
        <v>37701</v>
      </c>
      <c r="I45" s="39">
        <v>150000</v>
      </c>
      <c r="J45" s="30">
        <f t="shared" ref="J45:J46" si="9">I45-H45+1</f>
        <v>112300</v>
      </c>
      <c r="K45" s="21"/>
      <c r="L45" s="21"/>
      <c r="M45" s="21"/>
      <c r="N45" s="24"/>
      <c r="O45" s="24"/>
      <c r="P45" s="24"/>
      <c r="Q45" s="24"/>
      <c r="R45" s="24"/>
      <c r="S45" s="24"/>
      <c r="T45" s="24"/>
      <c r="U45" s="24"/>
      <c r="V45" s="21"/>
    </row>
    <row r="46" spans="2:22" s="18" customFormat="1" hidden="1">
      <c r="B46" s="21"/>
      <c r="C46" s="36" t="str">
        <f t="shared" si="1"/>
        <v>45% Rate</v>
      </c>
      <c r="D46" s="26">
        <f t="shared" si="7"/>
        <v>0</v>
      </c>
      <c r="E46" s="30">
        <f t="shared" si="8"/>
        <v>0</v>
      </c>
      <c r="F46" s="24"/>
      <c r="G46" s="38">
        <v>0.45</v>
      </c>
      <c r="H46" s="26">
        <f>I45</f>
        <v>150000</v>
      </c>
      <c r="I46" s="39">
        <v>99999999</v>
      </c>
      <c r="J46" s="30">
        <f t="shared" si="9"/>
        <v>99850000</v>
      </c>
      <c r="K46" s="21"/>
      <c r="L46" s="21"/>
      <c r="M46" s="21"/>
      <c r="N46" s="33" t="s">
        <v>19</v>
      </c>
      <c r="O46" s="37">
        <f>SUM(O42:O44)</f>
        <v>0</v>
      </c>
      <c r="P46" s="24"/>
      <c r="Q46" s="24"/>
      <c r="R46" s="24"/>
      <c r="S46" s="24"/>
      <c r="T46" s="24"/>
      <c r="U46" s="24"/>
      <c r="V46" s="21"/>
    </row>
    <row r="47" spans="2:22" s="18" customFormat="1" hidden="1">
      <c r="B47" s="21"/>
      <c r="C47" s="24"/>
      <c r="D47" s="24"/>
      <c r="E47" s="24"/>
      <c r="F47" s="24"/>
      <c r="G47" s="24"/>
      <c r="H47" s="24"/>
      <c r="I47" s="24"/>
      <c r="J47" s="24"/>
      <c r="K47" s="21"/>
      <c r="L47" s="21"/>
      <c r="M47" s="21"/>
      <c r="N47" s="41"/>
      <c r="O47" s="26"/>
      <c r="P47" s="24"/>
      <c r="Q47" s="24"/>
      <c r="R47" s="24"/>
      <c r="S47" s="24"/>
      <c r="T47" s="24"/>
      <c r="U47" s="24"/>
      <c r="V47" s="21"/>
    </row>
    <row r="48" spans="2:22" s="18" customFormat="1" hidden="1">
      <c r="B48" s="21"/>
      <c r="C48" s="35" t="s">
        <v>15</v>
      </c>
      <c r="D48" s="42">
        <f>SUM(D43:D46)</f>
        <v>0</v>
      </c>
      <c r="E48" s="24"/>
      <c r="F48" s="24"/>
      <c r="G48" s="24" t="s">
        <v>16</v>
      </c>
      <c r="H48" s="24"/>
      <c r="I48" s="24"/>
      <c r="J48" s="24"/>
      <c r="K48" s="21"/>
      <c r="L48" s="21"/>
      <c r="M48" s="21"/>
      <c r="N48" s="31" t="s">
        <v>20</v>
      </c>
      <c r="O48" s="43">
        <f>(O46*12)-O47</f>
        <v>0</v>
      </c>
      <c r="P48" s="24"/>
      <c r="Q48" s="24"/>
      <c r="R48" s="24"/>
      <c r="S48" s="24"/>
      <c r="T48" s="24"/>
      <c r="U48" s="24"/>
      <c r="V48" s="21"/>
    </row>
    <row r="49" spans="2:22" s="18" customFormat="1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2:22" s="18" customFormat="1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2:22" s="18" customFormat="1"/>
    <row r="52" spans="2:22" s="18" customFormat="1">
      <c r="C52" s="21"/>
      <c r="D52" s="44" t="s">
        <v>28</v>
      </c>
      <c r="E52" s="45">
        <v>0</v>
      </c>
      <c r="F52" s="21"/>
      <c r="G52" s="21"/>
    </row>
    <row r="53" spans="2:22" s="18" customFormat="1">
      <c r="C53" s="21"/>
      <c r="D53" s="44" t="s">
        <v>33</v>
      </c>
      <c r="E53" s="45">
        <v>0.03</v>
      </c>
      <c r="F53" s="21"/>
      <c r="G53" s="21"/>
    </row>
    <row r="54" spans="2:22" s="18" customFormat="1">
      <c r="C54" s="21"/>
      <c r="D54" s="44" t="s">
        <v>34</v>
      </c>
      <c r="E54" s="46">
        <v>9.8000000000000004E-2</v>
      </c>
      <c r="F54" s="21"/>
      <c r="G54" s="21"/>
    </row>
    <row r="55" spans="2:22" s="18" customFormat="1">
      <c r="C55" s="21"/>
      <c r="D55" s="21"/>
      <c r="E55" s="21"/>
      <c r="F55" s="21"/>
      <c r="G55" s="21"/>
    </row>
    <row r="56" spans="2:22" s="18" customFormat="1">
      <c r="C56" s="21"/>
      <c r="D56" s="21"/>
      <c r="E56" s="21"/>
      <c r="F56" s="21"/>
      <c r="G56" s="21"/>
    </row>
    <row r="57" spans="2:22" s="18" customFormat="1">
      <c r="C57" s="21"/>
      <c r="D57" s="21"/>
      <c r="E57" s="21"/>
      <c r="F57" s="21"/>
      <c r="G57" s="21"/>
    </row>
    <row r="58" spans="2:22" s="18" customFormat="1"/>
    <row r="59" spans="2:22" s="18" customFormat="1"/>
    <row r="60" spans="2:22" s="19" customFormat="1"/>
    <row r="61" spans="2:22" s="19" customFormat="1"/>
    <row r="62" spans="2:22" s="19" customFormat="1"/>
    <row r="63" spans="2:22" s="19" customFormat="1"/>
    <row r="64" spans="2:22" s="19" customFormat="1"/>
    <row r="65" s="19" customFormat="1"/>
    <row r="66" s="19" customFormat="1"/>
    <row r="67" s="19" customFormat="1"/>
    <row r="68" s="19" customFormat="1"/>
  </sheetData>
  <protectedRanges>
    <protectedRange sqref="H3 I9 I13:I14 I11" name="HR Changes"/>
  </protectedRanges>
  <mergeCells count="31">
    <mergeCell ref="C19:H19"/>
    <mergeCell ref="U3:Y6"/>
    <mergeCell ref="T14:AA14"/>
    <mergeCell ref="T15:AA15"/>
    <mergeCell ref="O3:S6"/>
    <mergeCell ref="I9:J9"/>
    <mergeCell ref="Q9:R9"/>
    <mergeCell ref="T16:AA16"/>
    <mergeCell ref="Q10:R10"/>
    <mergeCell ref="C14:H14"/>
    <mergeCell ref="I14:J14"/>
    <mergeCell ref="I18:J18"/>
    <mergeCell ref="I10:J10"/>
    <mergeCell ref="I11:J11"/>
    <mergeCell ref="C11:H11"/>
    <mergeCell ref="C1:G1"/>
    <mergeCell ref="C17:H17"/>
    <mergeCell ref="C24:S24"/>
    <mergeCell ref="C13:H13"/>
    <mergeCell ref="I13:J13"/>
    <mergeCell ref="I15:J15"/>
    <mergeCell ref="I17:J17"/>
    <mergeCell ref="C10:H10"/>
    <mergeCell ref="C12:H12"/>
    <mergeCell ref="C15:H15"/>
    <mergeCell ref="C16:H16"/>
    <mergeCell ref="I12:J12"/>
    <mergeCell ref="I16:J16"/>
    <mergeCell ref="H3:L6"/>
    <mergeCell ref="C9:H9"/>
    <mergeCell ref="I19:J19"/>
  </mergeCells>
  <dataValidations count="2">
    <dataValidation type="list" allowBlank="1" showInputMessage="1" showErrorMessage="1" sqref="I14:J14">
      <formula1>"Y, N"</formula1>
    </dataValidation>
    <dataValidation type="list" allowBlank="1" showInputMessage="1" showErrorMessage="1" sqref="I11:J11">
      <formula1>"N,CPS,USS"</formula1>
    </dataValidation>
  </dataValidations>
  <pageMargins left="0.7" right="0.7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Rental_Deposit_Calculator</vt:lpstr>
    </vt:vector>
  </TitlesOfParts>
  <Company>UIS,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 James</dc:creator>
  <cp:lastModifiedBy>Klaudia Baldock</cp:lastModifiedBy>
  <cp:lastPrinted>2018-10-25T14:58:33Z</cp:lastPrinted>
  <dcterms:created xsi:type="dcterms:W3CDTF">2017-08-07T13:41:33Z</dcterms:created>
  <dcterms:modified xsi:type="dcterms:W3CDTF">2023-01-25T15:34:11Z</dcterms:modified>
</cp:coreProperties>
</file>